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<sst xmlns="http://schemas.openxmlformats.org/spreadsheetml/2006/main" count="33" uniqueCount="33">
  <si>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</si>
  <si>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</si>
  <si>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</si>
  <si>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</si>
  <si>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</si>
  <si>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</si>
  <si>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</si>
  <si>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</si>
  <si>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</si>
  <si>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</si>
  <si>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</si>
  <si>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</si>
  <si>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</si>
  <si>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</si>
  <si>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</si>
  <si>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</si>
  <si>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</si>
  <si>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</si>
  <si>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</si>
  <si>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</si>
  <si>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</si>
  <si>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</si>
  <si>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</si>
  <si>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</si>
  <si>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</si>
  <si>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</si>
  <si>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</si>
  <si>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</si>
  <si>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>236164,00 - замена окон ПВХ и ремонт откосов .</t>
  </si>
  <si>
    <t>65258,00 - ремонт холлов 1-х этажей 1,2 подъезды.</t>
  </si>
  <si>
    <t>8407,00 - опиловка, снос и вывоз порубочных остатков дерева (груша).</t>
  </si>
  <si>
    <t>76401,00 - ремонт кровли (кв. 33,34, 1 подъезд козырек).</t>
  </si>
  <si>
    <t>13331,00 - замена эл. провода, выключ. автоматических, динрейки (кв. 107).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</si>
</sst>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2379</v>
          </cell>
          <cell r="W30">
            <v>1588</v>
          </cell>
          <cell r="Y30">
            <v>1620</v>
          </cell>
          <cell r="Z30">
            <v>1667</v>
          </cell>
          <cell r="AD30">
            <v>7254</v>
          </cell>
          <cell r="AE30">
            <v>153987.24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AD34">
            <v>0</v>
          </cell>
          <cell r="AE34">
            <v>100435.32999999999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AD48">
            <v>2970</v>
          </cell>
          <cell r="AE48">
            <v>150188.74000000002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X49">
            <v>500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68750</v>
          </cell>
          <cell r="AE49">
            <v>330498.82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2286</v>
          </cell>
          <cell r="Z84">
            <v>4300</v>
          </cell>
          <cell r="AA84">
            <v>3383</v>
          </cell>
          <cell r="AB84">
            <v>2975</v>
          </cell>
          <cell r="AD84">
            <v>17158</v>
          </cell>
          <cell r="AE84">
            <v>480883.82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39728</v>
          </cell>
          <cell r="AB94">
            <v>1495</v>
          </cell>
          <cell r="AD94">
            <v>216891.6</v>
          </cell>
          <cell r="AE94">
            <v>1012768.2000000001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A95">
            <v>2745</v>
          </cell>
          <cell r="AC95">
            <v>44206</v>
          </cell>
          <cell r="AD95">
            <v>673808</v>
          </cell>
          <cell r="AE95">
            <v>1014115.1599999999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E21" sqref="E21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2">
        <v>2125</v>
      </c>
      <c r="B1" s="24"/>
      <c r="C1" s="24"/>
      <c r="D1" s="24"/>
      <c r="E1" s="24"/>
    </row>
    <row r="2" spans="1:5" ht="41.25" customHeight="1">
      <c r="A2" s="26" t="s">
        <v>26</v>
      </c>
      <c r="B2" s="27"/>
      <c r="C2" s="27"/>
      <c r="D2" s="27"/>
      <c r="E2" s="27"/>
    </row>
    <row r="3" spans="1:5" ht="36.75" customHeight="1">
      <c r="A3" s="25" t="str">
        <f>VLOOKUP(A1,'[1]2021'!$A$1:$AH$102,2,0)</f>
        <v>ул.Черняховского д.64</v>
      </c>
      <c r="B3" s="25"/>
      <c r="C3" s="25"/>
      <c r="D3" s="25"/>
      <c r="E3" s="25"/>
    </row>
    <row r="4" spans="1:5" ht="30.75" customHeight="1">
      <c r="A4" s="28" t="s">
        <v>20</v>
      </c>
      <c r="B4" s="28"/>
      <c r="C4" s="28"/>
      <c r="D4" s="28"/>
      <c r="E4" s="14" t="s">
        <v>18</v>
      </c>
    </row>
    <row r="5" spans="1:5" ht="15.75" customHeight="1">
      <c r="A5" s="29" t="s">
        <v>21</v>
      </c>
      <c r="B5" s="29"/>
      <c r="C5" s="29"/>
      <c r="D5" s="29"/>
      <c r="E5" s="15" t="s">
        <v>22</v>
      </c>
    </row>
    <row r="6" spans="1:5" ht="15" customHeight="1">
      <c r="A6" s="21" t="s">
        <v>17</v>
      </c>
      <c r="B6" s="21"/>
      <c r="C6" s="21"/>
      <c r="D6" s="21"/>
      <c r="E6" s="16">
        <f>VLOOKUP(A1,'[1]2021'!$A$1:$AH$101,3,0)</f>
        <v>3944.2</v>
      </c>
    </row>
    <row r="7" spans="1:5" ht="33" customHeight="1">
      <c r="A7" s="21" t="s">
        <v>27</v>
      </c>
      <c r="B7" s="21"/>
      <c r="C7" s="21"/>
      <c r="D7" s="21"/>
      <c r="E7" s="17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19" t="s">
        <v>24</v>
      </c>
      <c r="B10" s="20"/>
      <c r="C10" s="20"/>
      <c r="D10" s="20"/>
      <c r="E10" s="13">
        <f>VLOOKUP(A1,'[1]2021'!$A$1:$AH$101,4,0)</f>
        <v>409163.08</v>
      </c>
    </row>
    <row r="11" spans="1:5" ht="15.75">
      <c r="A11" s="3">
        <v>1</v>
      </c>
      <c r="B11" s="9" t="s">
        <v>4</v>
      </c>
      <c r="C11" s="5">
        <f>VLOOKUP(A1,'[1]2021'!$A$1:$AH$101,5,0)</f>
        <v>9235.880000000001</v>
      </c>
      <c r="D11" s="5">
        <f>VLOOKUP(A1,'[1]2021'!$A$1:$AH$101,18,0)</f>
        <v>0</v>
      </c>
      <c r="E11" s="7"/>
    </row>
    <row r="12" spans="1:5" ht="31.5">
      <c r="A12" s="3">
        <v>2</v>
      </c>
      <c r="B12" s="9" t="s">
        <v>5</v>
      </c>
      <c r="C12" s="5">
        <f>VLOOKUP(A1,'[1]2021'!$A$1:$AH$101,6,0)</f>
        <v>9984.57</v>
      </c>
      <c r="D12" s="5">
        <f>VLOOKUP(A1,'[1]2021'!$A$1:$AH$101,19,0)</f>
        <v>236164</v>
      </c>
      <c r="E12" s="7" t="s">
        <v>28</v>
      </c>
    </row>
    <row r="13" spans="1:5" ht="31.5">
      <c r="A13" s="3">
        <v>3</v>
      </c>
      <c r="B13" s="9" t="s">
        <v>6</v>
      </c>
      <c r="C13" s="5">
        <f>VLOOKUP(A1,'[1]2021'!$A$1:$AH$101,7,0)</f>
        <v>10389.89</v>
      </c>
      <c r="D13" s="5">
        <f>VLOOKUP(A1,'[1]2021'!$A$1:$AH$101,20,0)</f>
        <v>65258</v>
      </c>
      <c r="E13" s="7" t="s">
        <v>29</v>
      </c>
    </row>
    <row r="14" spans="1:5" ht="31.5">
      <c r="A14" s="3">
        <v>4</v>
      </c>
      <c r="B14" s="9" t="s">
        <v>7</v>
      </c>
      <c r="C14" s="5">
        <f>VLOOKUP(A1,'[1]2021'!$A$1:$AH$101,8,0)</f>
        <v>10356.050000000001</v>
      </c>
      <c r="D14" s="5">
        <f>VLOOKUP(A1,'[1]2021'!$A$1:$AH$101,21,0)</f>
        <v>8407</v>
      </c>
      <c r="E14" s="7" t="s">
        <v>30</v>
      </c>
    </row>
    <row r="15" spans="1:5" ht="15.75">
      <c r="A15" s="3">
        <v>5</v>
      </c>
      <c r="B15" s="9" t="s">
        <v>8</v>
      </c>
      <c r="C15" s="5">
        <f>VLOOKUP(A1,'[1]2021'!$A$1:$AH$101,9,0)</f>
        <v>10369.550000000001</v>
      </c>
      <c r="D15" s="5">
        <f>VLOOKUP(A1,'[1]2021'!$A$1:$AH$101,22,0)</f>
        <v>0</v>
      </c>
      <c r="E15" s="7"/>
    </row>
    <row r="16" spans="1:5" ht="31.5">
      <c r="A16" s="3">
        <v>6</v>
      </c>
      <c r="B16" s="9" t="s">
        <v>9</v>
      </c>
      <c r="C16" s="5">
        <f>VLOOKUP(A1,'[1]2021'!$A$1:$AH$101,10,0)</f>
        <v>11679.960000000001</v>
      </c>
      <c r="D16" s="5">
        <f>VLOOKUP(A1,'[1]2021'!$A$1:$AH$101,23,0)</f>
        <v>76401</v>
      </c>
      <c r="E16" s="7" t="s">
        <v>31</v>
      </c>
    </row>
    <row r="17" spans="1:5" ht="15.75">
      <c r="A17" s="3">
        <v>7</v>
      </c>
      <c r="B17" s="9" t="s">
        <v>10</v>
      </c>
      <c r="C17" s="5">
        <f>VLOOKUP(A1,'[1]2021'!$A$1:$AH$101,11,0)</f>
        <v>11622.51</v>
      </c>
      <c r="D17" s="5">
        <f>VLOOKUP(A1,'[1]2021'!$A$1:$AH$101,24,0)</f>
        <v>0</v>
      </c>
      <c r="E17" s="7"/>
    </row>
    <row r="18" spans="1:5" ht="15.75">
      <c r="A18" s="3">
        <v>8</v>
      </c>
      <c r="B18" s="9" t="s">
        <v>11</v>
      </c>
      <c r="C18" s="5">
        <f>VLOOKUP(A1,'[1]2021'!$A$1:$AH$101,12,0)</f>
        <v>9269.15</v>
      </c>
      <c r="D18" s="5">
        <f>VLOOKUP(A1,'[1]2021'!$A$1:$AH$102,25,0)</f>
        <v>0</v>
      </c>
      <c r="E18" s="7"/>
    </row>
    <row r="19" spans="1:5" ht="31.5">
      <c r="A19" s="3">
        <v>9</v>
      </c>
      <c r="B19" s="9" t="s">
        <v>12</v>
      </c>
      <c r="C19" s="5">
        <f>VLOOKUP(A1,'[1]2021'!$A$1:$AH$101,13,0)</f>
        <v>10160.29</v>
      </c>
      <c r="D19" s="5">
        <f>VLOOKUP(A1,'[1]2021'!$A$1:$AH$101,26,0)</f>
        <v>13331</v>
      </c>
      <c r="E19" s="7" t="s">
        <v>32</v>
      </c>
    </row>
    <row r="20" spans="1:5" ht="15.75">
      <c r="A20" s="3">
        <v>10</v>
      </c>
      <c r="B20" s="9" t="s">
        <v>13</v>
      </c>
      <c r="C20" s="5">
        <f>VLOOKUP(A1,'[1]2021'!$A$1:$AH$101,14,0)</f>
        <v>11997.960000000001</v>
      </c>
      <c r="D20" s="5">
        <f>VLOOKUP(A1,'[1]2021'!$A$1:$AH$101,27,0)</f>
        <v>0</v>
      </c>
      <c r="E20" s="7"/>
    </row>
    <row r="21" spans="1:5" ht="15.75">
      <c r="A21" s="3">
        <v>11</v>
      </c>
      <c r="B21" s="9" t="s">
        <v>14</v>
      </c>
      <c r="C21" s="5">
        <f>VLOOKUP(A1,'[1]2021'!$A$1:$AH$101,15,0)</f>
        <v>9548.81</v>
      </c>
      <c r="D21" s="5">
        <f>VLOOKUP(A1,'[1]2021'!$A$1:$AH$101,28,0)</f>
        <v>0</v>
      </c>
      <c r="E21" s="7"/>
    </row>
    <row r="22" spans="1:5" ht="15.75">
      <c r="A22" s="3">
        <v>12</v>
      </c>
      <c r="B22" s="9" t="s">
        <v>15</v>
      </c>
      <c r="C22" s="5">
        <f>VLOOKUP(A1,'[1]2021'!$A$1:$AH$101,16,0)</f>
        <v>11650.04</v>
      </c>
      <c r="D22" s="5">
        <f>VLOOKUP(A1,'[1]2021'!$A$1:$AH$101,29,0)</f>
        <v>0</v>
      </c>
      <c r="E22" s="7"/>
    </row>
    <row r="23" spans="1:5" ht="15.75">
      <c r="A23" s="22" t="s">
        <v>16</v>
      </c>
      <c r="B23" s="23"/>
      <c r="C23" s="6">
        <f>SUM(C11:C22)</f>
        <v>126264.66</v>
      </c>
      <c r="D23" s="6">
        <f>SUM(D11:D22)</f>
        <v>399561</v>
      </c>
      <c r="E23" s="8"/>
    </row>
    <row r="24" spans="1:5" ht="15.75">
      <c r="A24" s="19" t="s">
        <v>25</v>
      </c>
      <c r="B24" s="20"/>
      <c r="C24" s="20"/>
      <c r="D24" s="20"/>
      <c r="E24" s="13">
        <f>E10+C23-D23</f>
        <v>135866.74</v>
      </c>
    </row>
    <row r="28" spans="1:5" ht="18.75">
      <c r="A28" s="18" t="s">
        <v>19</v>
      </c>
      <c r="B28" s="18"/>
      <c r="C28" s="18"/>
      <c r="D28" s="18"/>
      <c r="E28" s="18"/>
    </row>
    <row r="29" spans="1:5" ht="18.75">
      <c r="A29" s="4"/>
      <c r="B29" s="4"/>
      <c r="C29" s="4"/>
      <c r="D29" s="4"/>
      <c r="E29" s="4"/>
    </row>
    <row r="30" spans="1:5" ht="18.75">
      <c r="A30" s="4"/>
      <c r="B30" s="4"/>
      <c r="C30" s="4"/>
      <c r="D30" s="4"/>
      <c r="E30" s="4"/>
    </row>
    <row r="31" spans="1:5" ht="18.75">
      <c r="A31" s="18"/>
      <c r="B31" s="18"/>
      <c r="C31" s="18"/>
      <c r="D31" s="18"/>
      <c r="E31" s="18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0"/>
      <c r="C5" s="10"/>
      <c r="D5" s="10"/>
      <c r="E5" s="10"/>
      <c r="F5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2022-02-09T10:57:43Z</dcterms:modified>
  <cp:category/>
  <cp:version/>
  <cp:contentType/>
  <cp:contentStatus/>
</cp:coreProperties>
</file>